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_Legoti4\Биржа\_Уроки\_Схематики\Курс _ Основы побарного анализа_ 24.05.2018\_Урок №8\"/>
    </mc:Choice>
  </mc:AlternateContent>
  <bookViews>
    <workbookView xWindow="10335" yWindow="45" windowWidth="24885" windowHeight="14040"/>
  </bookViews>
  <sheets>
    <sheet name="Общая" sheetId="3" r:id="rId1"/>
  </sheets>
  <definedNames>
    <definedName name="_xlnm.Print_Area" localSheetId="0">Общая!$A$9:$N$15</definedName>
  </definedNames>
  <calcPr calcId="152511"/>
</workbook>
</file>

<file path=xl/calcChain.xml><?xml version="1.0" encoding="utf-8"?>
<calcChain xmlns="http://schemas.openxmlformats.org/spreadsheetml/2006/main">
  <c r="R6" i="3" l="1"/>
  <c r="R7" i="3"/>
  <c r="R8" i="3"/>
  <c r="R9" i="3"/>
  <c r="R10" i="3"/>
  <c r="R11" i="3"/>
  <c r="R12" i="3"/>
  <c r="R13" i="3"/>
  <c r="R14" i="3"/>
  <c r="R5" i="3"/>
  <c r="L7" i="3" l="1"/>
  <c r="M6" i="3"/>
  <c r="L6" i="3" s="1"/>
  <c r="M7" i="3"/>
  <c r="M8" i="3"/>
  <c r="L8" i="3" s="1"/>
  <c r="M9" i="3"/>
  <c r="L9" i="3" s="1"/>
  <c r="M10" i="3"/>
  <c r="L10" i="3" s="1"/>
  <c r="M11" i="3"/>
  <c r="L11" i="3" s="1"/>
  <c r="M12" i="3"/>
  <c r="L12" i="3" s="1"/>
  <c r="M13" i="3"/>
  <c r="L13" i="3" s="1"/>
  <c r="M14" i="3"/>
  <c r="L14" i="3" s="1"/>
  <c r="M5" i="3"/>
  <c r="L5" i="3" s="1"/>
  <c r="J2" i="3" l="1"/>
  <c r="I5" i="3" l="1"/>
  <c r="K5" i="3" s="1"/>
  <c r="H5" i="3"/>
  <c r="Q14" i="3"/>
  <c r="H14" i="3" l="1"/>
  <c r="I14" i="3"/>
  <c r="K14" i="3" s="1"/>
  <c r="H8" i="3" l="1"/>
  <c r="I8" i="3"/>
  <c r="K8" i="3" s="1"/>
  <c r="H10" i="3"/>
  <c r="I10" i="3"/>
  <c r="K10" i="3" s="1"/>
  <c r="H7" i="3"/>
  <c r="I7" i="3"/>
  <c r="K7" i="3" s="1"/>
  <c r="H9" i="3"/>
  <c r="I9" i="3"/>
  <c r="K9" i="3" s="1"/>
  <c r="H13" i="3"/>
  <c r="I13" i="3"/>
  <c r="K13" i="3" s="1"/>
  <c r="H11" i="3"/>
  <c r="I11" i="3"/>
  <c r="K11" i="3" s="1"/>
  <c r="H12" i="3"/>
  <c r="I12" i="3"/>
  <c r="K12" i="3" s="1"/>
  <c r="H6" i="3"/>
  <c r="I6" i="3"/>
  <c r="K6" i="3" s="1"/>
  <c r="Q12" i="3"/>
  <c r="Q13" i="3" l="1"/>
  <c r="Q6" i="3" l="1"/>
  <c r="Q11" i="3"/>
  <c r="Q10" i="3"/>
  <c r="Q9" i="3"/>
  <c r="Q5" i="3"/>
  <c r="Q7" i="3"/>
  <c r="Q8" i="3"/>
</calcChain>
</file>

<file path=xl/sharedStrings.xml><?xml version="1.0" encoding="utf-8"?>
<sst xmlns="http://schemas.openxmlformats.org/spreadsheetml/2006/main" count="61" uniqueCount="44">
  <si>
    <t>ГО (руб.)</t>
  </si>
  <si>
    <t>Расчет кол-ва торгуемых контрактов на сделку при депо:</t>
  </si>
  <si>
    <t>Риск на сделку:</t>
  </si>
  <si>
    <t>Short\Long</t>
  </si>
  <si>
    <t>GD…</t>
  </si>
  <si>
    <t>GZ..</t>
  </si>
  <si>
    <t>RI…</t>
  </si>
  <si>
    <t>SI…</t>
  </si>
  <si>
    <t>SR…</t>
  </si>
  <si>
    <t>BR…</t>
  </si>
  <si>
    <t>RN…</t>
  </si>
  <si>
    <t>LK…</t>
  </si>
  <si>
    <t>MM…</t>
  </si>
  <si>
    <t>SV…</t>
  </si>
  <si>
    <t>ROSN</t>
  </si>
  <si>
    <t>GAZR</t>
  </si>
  <si>
    <t>LKOH</t>
  </si>
  <si>
    <t>RTS</t>
  </si>
  <si>
    <t>MXI</t>
  </si>
  <si>
    <t>SBRF</t>
  </si>
  <si>
    <t>SILV</t>
  </si>
  <si>
    <t>GOLD</t>
  </si>
  <si>
    <t>BR</t>
  </si>
  <si>
    <t>SI</t>
  </si>
  <si>
    <t>l</t>
  </si>
  <si>
    <t>s</t>
  </si>
  <si>
    <t>Риск в %</t>
  </si>
  <si>
    <t>ТВХ (точка входа)</t>
  </si>
  <si>
    <t>к.</t>
  </si>
  <si>
    <t xml:space="preserve">к. </t>
  </si>
  <si>
    <t>Шаг цены</t>
  </si>
  <si>
    <t>Тикер</t>
  </si>
  <si>
    <t>Кр. Код</t>
  </si>
  <si>
    <t>Стоимость шага цены</t>
  </si>
  <si>
    <t>Кол-во контр.</t>
  </si>
  <si>
    <t>Риск в руб.</t>
  </si>
  <si>
    <t>Ручное заполнение</t>
  </si>
  <si>
    <t>Стоп в пунктах</t>
  </si>
  <si>
    <t>Стоп цена</t>
  </si>
  <si>
    <t>MAX кол-во кон.</t>
  </si>
  <si>
    <t>Авто. заполнение</t>
  </si>
  <si>
    <t>Цель цена
(MIN 1 к 3)</t>
  </si>
  <si>
    <t>Позиция  в руб. (Общее ГО) при ручном заполнении</t>
  </si>
  <si>
    <t>Позиция  в руб. (Общее ГО) при авто заполнении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</si>
</sst>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0.0"/>
    <numFmt numFmtId="165" formatCode="_-* #,##0.00[$р.-419]_-;\-* #,##0.00[$р.-419]_-;_-* &quot;-&quot;??[$р.-419]_-;_-@_-"/>
    <numFmt numFmtId="166" formatCode="#,##0&quot;р.&quot;"/>
    <numFmt numFmtId="167" formatCode="0.0%"/>
    <numFmt numFmtId="168" formatCode="_-* #,##0\ &quot;₽&quot;_-;\-* #,##0\ &quot;₽&quot;_-;_-* &quot;-&quot;??\ &quot;₽&quot;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</cellStyleXfs>
  <cellXfs count="79">
    <xf numFmtId="0" fontId="0" fillId="0" borderId="0" xfId="0"/>
    <xf numFmtId="166" fontId="0" fillId="0" borderId="0" xfId="0" applyNumberFormat="1" applyAlignment="1">
      <alignment horizontal="left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/>
    <xf numFmtId="164" fontId="0" fillId="3" borderId="1" xfId="0" applyNumberFormat="1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6" fontId="0" fillId="0" borderId="0" xfId="0" applyNumberFormat="1" applyFill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5" fontId="0" fillId="3" borderId="14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 applyBorder="1" applyAlignment="1">
      <alignment horizontal="center" vertical="center"/>
    </xf>
    <xf numFmtId="44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1" fontId="5" fillId="5" borderId="18" xfId="3" applyNumberFormat="1" applyFont="1" applyBorder="1" applyAlignment="1">
      <alignment horizontal="left" vertical="center"/>
    </xf>
    <xf numFmtId="168" fontId="5" fillId="5" borderId="14" xfId="3" applyNumberFormat="1" applyFont="1" applyBorder="1" applyAlignment="1">
      <alignment horizontal="center" vertical="center"/>
    </xf>
    <xf numFmtId="1" fontId="5" fillId="5" borderId="20" xfId="3" applyNumberFormat="1" applyFont="1" applyBorder="1" applyAlignment="1">
      <alignment horizontal="left" vertical="center"/>
    </xf>
    <xf numFmtId="168" fontId="5" fillId="5" borderId="1" xfId="3" applyNumberFormat="1" applyFont="1" applyBorder="1" applyAlignment="1">
      <alignment horizontal="center" vertical="center"/>
    </xf>
    <xf numFmtId="1" fontId="5" fillId="5" borderId="22" xfId="3" applyNumberFormat="1" applyFont="1" applyBorder="1" applyAlignment="1">
      <alignment horizontal="left" vertical="center"/>
    </xf>
    <xf numFmtId="168" fontId="5" fillId="5" borderId="6" xfId="3" applyNumberFormat="1" applyFont="1" applyBorder="1" applyAlignment="1">
      <alignment horizontal="center" vertical="center"/>
    </xf>
    <xf numFmtId="165" fontId="0" fillId="3" borderId="17" xfId="0" applyNumberFormat="1" applyFill="1" applyBorder="1" applyAlignment="1">
      <alignment horizontal="center" vertical="center"/>
    </xf>
    <xf numFmtId="165" fontId="0" fillId="3" borderId="19" xfId="0" applyNumberFormat="1" applyFill="1" applyBorder="1" applyAlignment="1">
      <alignment horizontal="center" vertical="center"/>
    </xf>
    <xf numFmtId="165" fontId="0" fillId="3" borderId="21" xfId="0" applyNumberFormat="1" applyFill="1" applyBorder="1" applyAlignment="1">
      <alignment horizontal="center" vertical="center"/>
    </xf>
    <xf numFmtId="166" fontId="7" fillId="4" borderId="0" xfId="2" applyNumberFormat="1" applyAlignment="1">
      <alignment horizontal="right"/>
    </xf>
    <xf numFmtId="167" fontId="0" fillId="0" borderId="0" xfId="1" applyNumberFormat="1" applyFont="1" applyAlignment="1">
      <alignment horizontal="center" vertical="center"/>
    </xf>
    <xf numFmtId="1" fontId="5" fillId="5" borderId="27" xfId="3" applyNumberFormat="1" applyFont="1" applyBorder="1" applyAlignment="1">
      <alignment horizontal="right" vertical="center"/>
    </xf>
    <xf numFmtId="1" fontId="5" fillId="5" borderId="28" xfId="3" applyNumberFormat="1" applyFont="1" applyBorder="1" applyAlignment="1">
      <alignment horizontal="right" vertical="center"/>
    </xf>
    <xf numFmtId="1" fontId="5" fillId="5" borderId="29" xfId="3" applyNumberFormat="1" applyFont="1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" fontId="6" fillId="5" borderId="15" xfId="3" applyNumberFormat="1" applyFont="1" applyBorder="1" applyAlignment="1">
      <alignment horizontal="center" vertical="center"/>
    </xf>
    <xf numFmtId="1" fontId="6" fillId="5" borderId="8" xfId="3" applyNumberFormat="1" applyFont="1" applyBorder="1" applyAlignment="1">
      <alignment horizontal="center" vertical="center"/>
    </xf>
    <xf numFmtId="1" fontId="6" fillId="5" borderId="10" xfId="3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7" fillId="4" borderId="5" xfId="2" applyBorder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5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65" fontId="0" fillId="3" borderId="30" xfId="0" applyNumberFormat="1" applyFill="1" applyBorder="1" applyAlignment="1">
      <alignment horizontal="center" vertical="center"/>
    </xf>
    <xf numFmtId="165" fontId="0" fillId="3" borderId="31" xfId="0" applyNumberFormat="1" applyFill="1" applyBorder="1" applyAlignment="1">
      <alignment horizontal="center" vertical="center"/>
    </xf>
  </cellXfs>
  <cellStyles count="4">
    <cellStyle name="20% — акцент4" xfId="3" builtinId="42"/>
    <cellStyle name="Обычный" xfId="0" builtinId="0"/>
    <cellStyle name="Плохой" xfId="2" builtinId="27"/>
    <cellStyle name="Процентный" xfId="1" builtinId="5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"/>
  <sheetViews>
    <sheetView tabSelected="1" zoomScale="110" zoomScaleNormal="110" zoomScalePageLayoutView="120" workbookViewId="0">
      <selection activeCell="T6" sqref="T6"/>
    </sheetView>
  </sheetViews>
  <sheetFormatPr defaultColWidth="8.85546875" defaultRowHeight="15" x14ac:dyDescent="0.25"/>
  <cols>
    <col min="1" max="1" width="1.5703125" customWidth="1"/>
    <col min="2" max="2" width="10.85546875" customWidth="1"/>
    <col min="3" max="3" width="9.28515625" customWidth="1"/>
    <col min="4" max="4" width="14.140625" customWidth="1"/>
    <col min="5" max="7" width="10.85546875" customWidth="1"/>
    <col min="8" max="8" width="13.42578125" customWidth="1"/>
    <col min="9" max="9" width="8.42578125" customWidth="1"/>
    <col min="10" max="10" width="2.7109375" customWidth="1"/>
    <col min="11" max="11" width="13.42578125" customWidth="1"/>
    <col min="12" max="14" width="14.140625" customWidth="1"/>
    <col min="15" max="15" width="14.140625" style="36" customWidth="1"/>
    <col min="16" max="16" width="12.42578125" customWidth="1"/>
    <col min="17" max="18" width="19.42578125" customWidth="1"/>
  </cols>
  <sheetData>
    <row r="1" spans="2:18" x14ac:dyDescent="0.25">
      <c r="B1" s="65" t="s">
        <v>1</v>
      </c>
      <c r="C1" s="65"/>
      <c r="D1" s="65"/>
      <c r="E1" s="65"/>
      <c r="F1" s="65"/>
      <c r="G1" s="65"/>
      <c r="H1" s="65"/>
      <c r="I1" s="65"/>
      <c r="J1" s="68">
        <v>300000</v>
      </c>
      <c r="K1" s="68"/>
      <c r="L1" s="68"/>
      <c r="M1" s="1"/>
    </row>
    <row r="2" spans="2:18" ht="15.75" thickBot="1" x14ac:dyDescent="0.3">
      <c r="B2" s="66"/>
      <c r="C2" s="66"/>
      <c r="D2" s="66"/>
      <c r="E2" s="66"/>
      <c r="F2" s="17"/>
      <c r="G2" s="67" t="s">
        <v>2</v>
      </c>
      <c r="H2" s="67"/>
      <c r="I2" s="67"/>
      <c r="J2" s="69">
        <f>J1*O2</f>
        <v>3000</v>
      </c>
      <c r="K2" s="69"/>
      <c r="L2" s="69"/>
      <c r="M2" s="1"/>
      <c r="N2" s="47" t="s">
        <v>26</v>
      </c>
      <c r="O2" s="48">
        <v>0.01</v>
      </c>
      <c r="Q2" s="36"/>
    </row>
    <row r="3" spans="2:18" s="5" customFormat="1" ht="16.5" customHeight="1" thickBot="1" x14ac:dyDescent="0.25">
      <c r="B3" s="63" t="s">
        <v>31</v>
      </c>
      <c r="C3" s="73" t="s">
        <v>32</v>
      </c>
      <c r="D3" s="63" t="s">
        <v>0</v>
      </c>
      <c r="E3" s="73" t="s">
        <v>30</v>
      </c>
      <c r="F3" s="63" t="s">
        <v>33</v>
      </c>
      <c r="G3" s="70" t="s">
        <v>36</v>
      </c>
      <c r="H3" s="71"/>
      <c r="I3" s="70" t="s">
        <v>40</v>
      </c>
      <c r="J3" s="71"/>
      <c r="K3" s="72"/>
      <c r="L3" s="63" t="s">
        <v>41</v>
      </c>
      <c r="M3" s="75" t="s">
        <v>37</v>
      </c>
      <c r="N3" s="61" t="s">
        <v>38</v>
      </c>
      <c r="O3" s="63" t="s">
        <v>27</v>
      </c>
      <c r="P3" s="63" t="s">
        <v>3</v>
      </c>
      <c r="Q3" s="63" t="s">
        <v>42</v>
      </c>
      <c r="R3" s="63" t="s">
        <v>43</v>
      </c>
    </row>
    <row r="4" spans="2:18" s="5" customFormat="1" ht="30.75" customHeight="1" thickBot="1" x14ac:dyDescent="0.25">
      <c r="B4" s="64"/>
      <c r="C4" s="74"/>
      <c r="D4" s="64"/>
      <c r="E4" s="74"/>
      <c r="F4" s="64"/>
      <c r="G4" s="60" t="s">
        <v>34</v>
      </c>
      <c r="H4" s="59" t="s">
        <v>35</v>
      </c>
      <c r="I4" s="70" t="s">
        <v>39</v>
      </c>
      <c r="J4" s="71"/>
      <c r="K4" s="58" t="s">
        <v>35</v>
      </c>
      <c r="L4" s="64"/>
      <c r="M4" s="76"/>
      <c r="N4" s="62"/>
      <c r="O4" s="64"/>
      <c r="P4" s="64"/>
      <c r="Q4" s="64"/>
      <c r="R4" s="64"/>
    </row>
    <row r="5" spans="2:18" ht="24.75" customHeight="1" x14ac:dyDescent="0.25">
      <c r="B5" s="22" t="s">
        <v>17</v>
      </c>
      <c r="C5" s="23" t="s">
        <v>6</v>
      </c>
      <c r="D5" s="24">
        <v>11671.66</v>
      </c>
      <c r="E5" s="25">
        <v>10</v>
      </c>
      <c r="F5" s="24">
        <v>12.17</v>
      </c>
      <c r="G5" s="26">
        <v>1</v>
      </c>
      <c r="H5" s="44">
        <f t="shared" ref="H5:H14" si="0">(M5*G5*(F5/E5))</f>
        <v>718.03000000000009</v>
      </c>
      <c r="I5" s="49">
        <f t="shared" ref="I5:I14" si="1">TRUNC($J$2/(M5/E5*F5),0)</f>
        <v>4</v>
      </c>
      <c r="J5" s="38" t="s">
        <v>28</v>
      </c>
      <c r="K5" s="39">
        <f t="shared" ref="K5:K14" si="2">ROUND((M5*I5*(F5/E5)),0)</f>
        <v>2872</v>
      </c>
      <c r="L5" s="55">
        <f>IF(OR(P5="д",P5="l",P5="л"),O5+(M5*3),O5-(M5*3))</f>
        <v>113440</v>
      </c>
      <c r="M5" s="52">
        <f>IF(OR(P5="д",P5="l",P5="л"),O5-N5,N5-O5)</f>
        <v>590</v>
      </c>
      <c r="N5" s="26">
        <v>115800</v>
      </c>
      <c r="O5" s="27">
        <v>115210</v>
      </c>
      <c r="P5" s="26" t="s">
        <v>25</v>
      </c>
      <c r="Q5" s="77">
        <f>D5*G5</f>
        <v>11671.66</v>
      </c>
      <c r="R5" s="78">
        <f>D5*I5</f>
        <v>46686.64</v>
      </c>
    </row>
    <row r="6" spans="2:18" ht="24.75" customHeight="1" x14ac:dyDescent="0.25">
      <c r="B6" s="10" t="s">
        <v>18</v>
      </c>
      <c r="C6" s="12" t="s">
        <v>12</v>
      </c>
      <c r="D6" s="2">
        <v>2076</v>
      </c>
      <c r="E6" s="3">
        <v>0.05</v>
      </c>
      <c r="F6" s="2">
        <v>0.5</v>
      </c>
      <c r="G6" s="4">
        <v>1</v>
      </c>
      <c r="H6" s="45">
        <f t="shared" si="0"/>
        <v>9.0000000000009095</v>
      </c>
      <c r="I6" s="50">
        <f t="shared" si="1"/>
        <v>333</v>
      </c>
      <c r="J6" s="40" t="s">
        <v>28</v>
      </c>
      <c r="K6" s="41">
        <f t="shared" si="2"/>
        <v>2997</v>
      </c>
      <c r="L6" s="56">
        <f t="shared" ref="L6:L14" si="3">IF(OR(P6="д",P6="l",P6="л"),O6+(M6*3),O6-(M6*3))</f>
        <v>2112.6000000000004</v>
      </c>
      <c r="M6" s="53">
        <f t="shared" ref="M6:M14" si="4">IF(OR(P6="д",P6="l",P6="л"),O6-N6,N6-O6)</f>
        <v>0.90000000000009095</v>
      </c>
      <c r="N6" s="4">
        <v>2109</v>
      </c>
      <c r="O6" s="18">
        <v>2109.9</v>
      </c>
      <c r="P6" s="4" t="s">
        <v>24</v>
      </c>
      <c r="Q6" s="2">
        <f>D6*G6</f>
        <v>2076</v>
      </c>
      <c r="R6" s="15">
        <f t="shared" ref="R6:R14" si="5">D6*I6</f>
        <v>691308</v>
      </c>
    </row>
    <row r="7" spans="2:18" ht="24.75" customHeight="1" x14ac:dyDescent="0.25">
      <c r="B7" s="10" t="s">
        <v>23</v>
      </c>
      <c r="C7" s="12" t="s">
        <v>7</v>
      </c>
      <c r="D7" s="2">
        <v>3512</v>
      </c>
      <c r="E7" s="3">
        <v>1</v>
      </c>
      <c r="F7" s="2">
        <v>1</v>
      </c>
      <c r="G7" s="4">
        <v>1</v>
      </c>
      <c r="H7" s="45">
        <f t="shared" si="0"/>
        <v>93</v>
      </c>
      <c r="I7" s="50">
        <f t="shared" si="1"/>
        <v>32</v>
      </c>
      <c r="J7" s="40" t="s">
        <v>28</v>
      </c>
      <c r="K7" s="41">
        <f t="shared" si="2"/>
        <v>2976</v>
      </c>
      <c r="L7" s="56">
        <f t="shared" si="3"/>
        <v>56573</v>
      </c>
      <c r="M7" s="53">
        <f t="shared" si="4"/>
        <v>93</v>
      </c>
      <c r="N7" s="4">
        <v>56945</v>
      </c>
      <c r="O7" s="18">
        <v>56852</v>
      </c>
      <c r="P7" s="4" t="s">
        <v>25</v>
      </c>
      <c r="Q7" s="2">
        <f>D7*G7</f>
        <v>3512</v>
      </c>
      <c r="R7" s="15">
        <f t="shared" si="5"/>
        <v>112384</v>
      </c>
    </row>
    <row r="8" spans="2:18" ht="24.75" customHeight="1" x14ac:dyDescent="0.25">
      <c r="B8" s="10" t="s">
        <v>19</v>
      </c>
      <c r="C8" s="12" t="s">
        <v>8</v>
      </c>
      <c r="D8" s="2">
        <v>2300</v>
      </c>
      <c r="E8" s="3">
        <v>1</v>
      </c>
      <c r="F8" s="2">
        <v>1</v>
      </c>
      <c r="G8" s="4">
        <v>4</v>
      </c>
      <c r="H8" s="45">
        <f t="shared" si="0"/>
        <v>984</v>
      </c>
      <c r="I8" s="50">
        <f t="shared" si="1"/>
        <v>12</v>
      </c>
      <c r="J8" s="40" t="s">
        <v>28</v>
      </c>
      <c r="K8" s="41">
        <f t="shared" si="2"/>
        <v>2952</v>
      </c>
      <c r="L8" s="56">
        <f t="shared" si="3"/>
        <v>12751</v>
      </c>
      <c r="M8" s="53">
        <f t="shared" si="4"/>
        <v>246</v>
      </c>
      <c r="N8" s="4">
        <v>11767</v>
      </c>
      <c r="O8" s="18">
        <v>12013</v>
      </c>
      <c r="P8" s="4" t="s">
        <v>24</v>
      </c>
      <c r="Q8" s="2">
        <f>D8*G8</f>
        <v>9200</v>
      </c>
      <c r="R8" s="15">
        <f t="shared" si="5"/>
        <v>27600</v>
      </c>
    </row>
    <row r="9" spans="2:18" ht="24.75" customHeight="1" x14ac:dyDescent="0.25">
      <c r="B9" s="10" t="s">
        <v>15</v>
      </c>
      <c r="C9" s="12" t="s">
        <v>5</v>
      </c>
      <c r="D9" s="2">
        <v>1852</v>
      </c>
      <c r="E9" s="3">
        <v>1</v>
      </c>
      <c r="F9" s="2">
        <v>1</v>
      </c>
      <c r="G9" s="4">
        <v>1</v>
      </c>
      <c r="H9" s="45">
        <f t="shared" si="0"/>
        <v>1</v>
      </c>
      <c r="I9" s="50">
        <f t="shared" si="1"/>
        <v>3000</v>
      </c>
      <c r="J9" s="40" t="s">
        <v>28</v>
      </c>
      <c r="K9" s="41">
        <f t="shared" si="2"/>
        <v>3000</v>
      </c>
      <c r="L9" s="56">
        <f t="shared" si="3"/>
        <v>4</v>
      </c>
      <c r="M9" s="53">
        <f t="shared" si="4"/>
        <v>1</v>
      </c>
      <c r="N9" s="4">
        <v>0</v>
      </c>
      <c r="O9" s="18">
        <v>1</v>
      </c>
      <c r="P9" s="4" t="s">
        <v>24</v>
      </c>
      <c r="Q9" s="2">
        <f>D9*G9</f>
        <v>1852</v>
      </c>
      <c r="R9" s="15">
        <f t="shared" si="5"/>
        <v>5556000</v>
      </c>
    </row>
    <row r="10" spans="2:18" ht="24.75" customHeight="1" x14ac:dyDescent="0.25">
      <c r="B10" s="10" t="s">
        <v>14</v>
      </c>
      <c r="C10" s="12" t="s">
        <v>10</v>
      </c>
      <c r="D10" s="2">
        <v>4462</v>
      </c>
      <c r="E10" s="3">
        <v>1</v>
      </c>
      <c r="F10" s="2">
        <v>1</v>
      </c>
      <c r="G10" s="4">
        <v>1</v>
      </c>
      <c r="H10" s="45">
        <f t="shared" si="0"/>
        <v>1</v>
      </c>
      <c r="I10" s="50">
        <f t="shared" si="1"/>
        <v>3000</v>
      </c>
      <c r="J10" s="40" t="s">
        <v>28</v>
      </c>
      <c r="K10" s="41">
        <f t="shared" si="2"/>
        <v>3000</v>
      </c>
      <c r="L10" s="56">
        <f t="shared" si="3"/>
        <v>4</v>
      </c>
      <c r="M10" s="53">
        <f t="shared" si="4"/>
        <v>1</v>
      </c>
      <c r="N10" s="4">
        <v>0</v>
      </c>
      <c r="O10" s="18">
        <v>1</v>
      </c>
      <c r="P10" s="4" t="s">
        <v>24</v>
      </c>
      <c r="Q10" s="2">
        <f>D10*G10</f>
        <v>4462</v>
      </c>
      <c r="R10" s="15">
        <f t="shared" si="5"/>
        <v>13386000</v>
      </c>
    </row>
    <row r="11" spans="2:18" ht="24.75" customHeight="1" x14ac:dyDescent="0.25">
      <c r="B11" s="10" t="s">
        <v>16</v>
      </c>
      <c r="C11" s="12" t="s">
        <v>11</v>
      </c>
      <c r="D11" s="2">
        <v>4430</v>
      </c>
      <c r="E11" s="3">
        <v>1</v>
      </c>
      <c r="F11" s="2">
        <v>1</v>
      </c>
      <c r="G11" s="4">
        <v>1</v>
      </c>
      <c r="H11" s="45">
        <f t="shared" si="0"/>
        <v>1</v>
      </c>
      <c r="I11" s="50">
        <f t="shared" si="1"/>
        <v>3000</v>
      </c>
      <c r="J11" s="40" t="s">
        <v>28</v>
      </c>
      <c r="K11" s="41">
        <f t="shared" si="2"/>
        <v>3000</v>
      </c>
      <c r="L11" s="56">
        <f t="shared" si="3"/>
        <v>4</v>
      </c>
      <c r="M11" s="53">
        <f t="shared" si="4"/>
        <v>1</v>
      </c>
      <c r="N11" s="4">
        <v>0</v>
      </c>
      <c r="O11" s="18">
        <v>1</v>
      </c>
      <c r="P11" s="4" t="s">
        <v>24</v>
      </c>
      <c r="Q11" s="2">
        <f>D11*G11</f>
        <v>4430</v>
      </c>
      <c r="R11" s="15">
        <f t="shared" si="5"/>
        <v>13290000</v>
      </c>
    </row>
    <row r="12" spans="2:18" ht="24.75" customHeight="1" x14ac:dyDescent="0.25">
      <c r="B12" s="10" t="s">
        <v>21</v>
      </c>
      <c r="C12" s="12" t="s">
        <v>4</v>
      </c>
      <c r="D12" s="2">
        <v>4780.7</v>
      </c>
      <c r="E12" s="3">
        <v>0.1</v>
      </c>
      <c r="F12" s="2">
        <v>5.7370799999999997</v>
      </c>
      <c r="G12" s="4">
        <v>1</v>
      </c>
      <c r="H12" s="45">
        <f t="shared" si="0"/>
        <v>57.370799999999996</v>
      </c>
      <c r="I12" s="50">
        <f t="shared" si="1"/>
        <v>52</v>
      </c>
      <c r="J12" s="40" t="s">
        <v>28</v>
      </c>
      <c r="K12" s="41">
        <f t="shared" si="2"/>
        <v>2983</v>
      </c>
      <c r="L12" s="56">
        <f t="shared" si="3"/>
        <v>4</v>
      </c>
      <c r="M12" s="53">
        <f t="shared" si="4"/>
        <v>1</v>
      </c>
      <c r="N12" s="6">
        <v>0</v>
      </c>
      <c r="O12" s="20">
        <v>1</v>
      </c>
      <c r="P12" s="4" t="s">
        <v>24</v>
      </c>
      <c r="Q12" s="2">
        <f>D12*G12</f>
        <v>4780.7</v>
      </c>
      <c r="R12" s="15">
        <f t="shared" si="5"/>
        <v>248596.4</v>
      </c>
    </row>
    <row r="13" spans="2:18" ht="24.75" customHeight="1" x14ac:dyDescent="0.25">
      <c r="B13" s="10" t="s">
        <v>20</v>
      </c>
      <c r="C13" s="12" t="s">
        <v>13</v>
      </c>
      <c r="D13" s="2">
        <v>1362.24</v>
      </c>
      <c r="E13" s="3">
        <v>0.01</v>
      </c>
      <c r="F13" s="2">
        <v>5.7370799999999997</v>
      </c>
      <c r="G13" s="4">
        <v>1</v>
      </c>
      <c r="H13" s="45">
        <f t="shared" si="0"/>
        <v>573.70799999999997</v>
      </c>
      <c r="I13" s="50">
        <f t="shared" si="1"/>
        <v>5</v>
      </c>
      <c r="J13" s="40" t="s">
        <v>28</v>
      </c>
      <c r="K13" s="41">
        <f t="shared" si="2"/>
        <v>2869</v>
      </c>
      <c r="L13" s="56">
        <f t="shared" si="3"/>
        <v>4</v>
      </c>
      <c r="M13" s="53">
        <f t="shared" si="4"/>
        <v>1</v>
      </c>
      <c r="N13" s="13">
        <v>0</v>
      </c>
      <c r="O13" s="21">
        <v>1</v>
      </c>
      <c r="P13" s="4" t="s">
        <v>24</v>
      </c>
      <c r="Q13" s="2">
        <f>D13*G13</f>
        <v>1362.24</v>
      </c>
      <c r="R13" s="15">
        <f t="shared" si="5"/>
        <v>6811.2</v>
      </c>
    </row>
    <row r="14" spans="2:18" ht="24.75" customHeight="1" thickBot="1" x14ac:dyDescent="0.3">
      <c r="B14" s="11" t="s">
        <v>22</v>
      </c>
      <c r="C14" s="14" t="s">
        <v>9</v>
      </c>
      <c r="D14" s="7">
        <v>3983.92</v>
      </c>
      <c r="E14" s="8">
        <v>0.01</v>
      </c>
      <c r="F14" s="7">
        <v>5.7370799999999997</v>
      </c>
      <c r="G14" s="9">
        <v>1</v>
      </c>
      <c r="H14" s="46">
        <f t="shared" si="0"/>
        <v>573.70799999999997</v>
      </c>
      <c r="I14" s="51">
        <f t="shared" si="1"/>
        <v>5</v>
      </c>
      <c r="J14" s="42" t="s">
        <v>29</v>
      </c>
      <c r="K14" s="43">
        <f t="shared" si="2"/>
        <v>2869</v>
      </c>
      <c r="L14" s="57">
        <f t="shared" si="3"/>
        <v>4</v>
      </c>
      <c r="M14" s="54">
        <f t="shared" si="4"/>
        <v>1</v>
      </c>
      <c r="N14" s="9">
        <v>0</v>
      </c>
      <c r="O14" s="19">
        <v>1</v>
      </c>
      <c r="P14" s="9" t="s">
        <v>24</v>
      </c>
      <c r="Q14" s="7">
        <f>D14*G14</f>
        <v>3983.92</v>
      </c>
      <c r="R14" s="16">
        <f t="shared" si="5"/>
        <v>19919.599999999999</v>
      </c>
    </row>
    <row r="15" spans="2:18" s="33" customFormat="1" ht="25.5" customHeight="1" x14ac:dyDescent="0.25">
      <c r="B15" s="28"/>
      <c r="C15" s="28"/>
      <c r="D15" s="29"/>
      <c r="E15" s="30"/>
      <c r="F15" s="29"/>
      <c r="G15" s="31"/>
      <c r="H15" s="31"/>
      <c r="I15" s="29"/>
      <c r="J15" s="31"/>
      <c r="K15" s="31"/>
      <c r="L15" s="32"/>
      <c r="M15" s="31"/>
      <c r="N15" s="29"/>
      <c r="O15" s="37"/>
      <c r="P15" s="31"/>
      <c r="Q15" s="34"/>
    </row>
    <row r="20" spans="9:9" x14ac:dyDescent="0.25">
      <c r="I20" s="35"/>
    </row>
  </sheetData>
  <mergeCells count="20">
    <mergeCell ref="R3:R4"/>
    <mergeCell ref="I4:J4"/>
    <mergeCell ref="L3:L4"/>
    <mergeCell ref="M3:M4"/>
    <mergeCell ref="N3:N4"/>
    <mergeCell ref="O3:O4"/>
    <mergeCell ref="P3:P4"/>
    <mergeCell ref="Q3:Q4"/>
    <mergeCell ref="B1:I1"/>
    <mergeCell ref="B2:E2"/>
    <mergeCell ref="G2:I2"/>
    <mergeCell ref="J1:L1"/>
    <mergeCell ref="J2:L2"/>
    <mergeCell ref="I3:K3"/>
    <mergeCell ref="B3:B4"/>
    <mergeCell ref="C3:C4"/>
    <mergeCell ref="D3:D4"/>
    <mergeCell ref="E3:E4"/>
    <mergeCell ref="F3:F4"/>
    <mergeCell ref="G3:H3"/>
  </mergeCells>
  <conditionalFormatting sqref="H5:H14">
    <cfRule type="cellIs" dxfId="7" priority="22" operator="greaterThan">
      <formula>$J$2</formula>
    </cfRule>
  </conditionalFormatting>
  <conditionalFormatting sqref="I15">
    <cfRule type="cellIs" dxfId="6" priority="5" operator="greaterThan">
      <formula>$J$2</formula>
    </cfRule>
  </conditionalFormatting>
  <conditionalFormatting sqref="P5:P14">
    <cfRule type="cellIs" dxfId="5" priority="1" operator="equal">
      <formula>"л"</formula>
    </cfRule>
    <cfRule type="cellIs" dxfId="4" priority="2" operator="equal">
      <formula>"ш"</formula>
    </cfRule>
    <cfRule type="cellIs" dxfId="3" priority="3" operator="equal">
      <formula>"ы"</formula>
    </cfRule>
    <cfRule type="cellIs" dxfId="2" priority="4" operator="equal">
      <formula>"д"</formula>
    </cfRule>
    <cfRule type="cellIs" dxfId="1" priority="6" operator="equal">
      <formula>"l"</formula>
    </cfRule>
    <cfRule type="cellIs" dxfId="0" priority="7" operator="equal">
      <formula>"s"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</vt:lpstr>
      <vt:lpstr>Общая!Область_печати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Иришка</dc:creator>
  <cp:lastModifiedBy>Hom</cp:lastModifiedBy>
  <cp:lastPrinted>2016-05-18T08:00:26Z</cp:lastPrinted>
  <dcterms:created xsi:type="dcterms:W3CDTF">2014-04-03T15:16:44Z</dcterms:created>
  <dcterms:modified xsi:type="dcterms:W3CDTF">2019-10-19T06:05:08Z</dcterms:modified>
</cp:coreProperties>
</file>